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ebeb 2\Shanli\Marketing\"/>
    </mc:Choice>
  </mc:AlternateContent>
  <bookViews>
    <workbookView xWindow="-108" yWindow="-108" windowWidth="30936" windowHeight="16896" activeTab="1"/>
  </bookViews>
  <sheets>
    <sheet name="Instructions" sheetId="1" r:id="rId1"/>
    <sheet name="Summary Dashboard" sheetId="6" r:id="rId2"/>
    <sheet name="Input" sheetId="4" r:id="rId3"/>
    <sheet name="Revenue &amp; Collection Audit" sheetId="2" r:id="rId4"/>
    <sheet name="Expense Leak Check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B39" i="4"/>
  <c r="B24" i="6"/>
  <c r="B21" i="6"/>
  <c r="B20" i="6"/>
  <c r="B32" i="4"/>
  <c r="B33" i="4"/>
  <c r="B26" i="4"/>
  <c r="B25" i="6" s="1"/>
  <c r="B8" i="4"/>
  <c r="B26" i="6" l="1"/>
  <c r="B22" i="6"/>
  <c r="D20" i="6"/>
  <c r="E20" i="6" s="1"/>
  <c r="D21" i="6"/>
  <c r="B10" i="4"/>
  <c r="B11" i="2"/>
  <c r="B12" i="2" s="1"/>
  <c r="E21" i="6" l="1"/>
  <c r="F21" i="6" s="1"/>
  <c r="D22" i="6"/>
  <c r="D25" i="6" l="1"/>
  <c r="E25" i="6" s="1"/>
  <c r="F25" i="6" s="1"/>
  <c r="D26" i="6"/>
  <c r="E26" i="6" s="1"/>
  <c r="F26" i="6" s="1"/>
  <c r="D23" i="6"/>
  <c r="E23" i="6" s="1"/>
  <c r="F23" i="6" s="1"/>
  <c r="D24" i="6"/>
  <c r="E24" i="6" s="1"/>
  <c r="F24" i="6" s="1"/>
  <c r="E22" i="6"/>
  <c r="F22" i="6" s="1"/>
  <c r="B6" i="3"/>
  <c r="B5" i="3"/>
</calcChain>
</file>

<file path=xl/sharedStrings.xml><?xml version="1.0" encoding="utf-8"?>
<sst xmlns="http://schemas.openxmlformats.org/spreadsheetml/2006/main" count="106" uniqueCount="100">
  <si>
    <r>
      <t>Instructions</t>
    </r>
    <r>
      <rPr>
        <sz val="11"/>
        <color theme="1"/>
        <rFont val="Calibri"/>
        <family val="2"/>
        <scheme val="minor"/>
      </rPr>
      <t>:</t>
    </r>
  </si>
  <si>
    <t>Enter your numbers across the tabs below—take just 10 minutes.</t>
  </si>
  <si>
    <t>Once done, copy this sheet and use it with clients… or</t>
  </si>
  <si>
    <t>Revenue &amp; Collections Audit</t>
  </si>
  <si>
    <t>Monthly Revenue</t>
  </si>
  <si>
    <t>% Collected On Time</t>
  </si>
  <si>
    <t>Avg Days Late on Invoices</t>
  </si>
  <si>
    <t>Estimated Lost to Delays</t>
  </si>
  <si>
    <t>if loss is more than 10% revenue</t>
  </si>
  <si>
    <t>Expense Leak Check</t>
  </si>
  <si>
    <t>Software, Contractor/Staff, Other recurring costs.</t>
  </si>
  <si>
    <t>Duplicates check</t>
  </si>
  <si>
    <t>Total Recurring expenses:</t>
  </si>
  <si>
    <t>Red flag is more than 30% revenue</t>
  </si>
  <si>
    <t>Category</t>
  </si>
  <si>
    <t>Amount</t>
  </si>
  <si>
    <t>Total Revenue</t>
  </si>
  <si>
    <t>Direct Expenses</t>
  </si>
  <si>
    <t>Materials</t>
  </si>
  <si>
    <t>Subcontractors</t>
  </si>
  <si>
    <t>Profit Savings</t>
  </si>
  <si>
    <t>Profit Distribution</t>
  </si>
  <si>
    <t>Salaries</t>
  </si>
  <si>
    <t>W-2s, exclude owners</t>
  </si>
  <si>
    <t>Draws</t>
  </si>
  <si>
    <t>Tax Savings</t>
  </si>
  <si>
    <t>What you actually paid out</t>
  </si>
  <si>
    <t>Administrative</t>
  </si>
  <si>
    <t>Marketing</t>
  </si>
  <si>
    <t>Rent</t>
  </si>
  <si>
    <t>Debt payments (interest payment)</t>
  </si>
  <si>
    <t>PF $</t>
  </si>
  <si>
    <t>Profit</t>
  </si>
  <si>
    <t>Tax</t>
  </si>
  <si>
    <t>This is the total revenue into your business and is found on the PnL</t>
  </si>
  <si>
    <t>These are physical, tangile goods used to produce a product or service</t>
  </si>
  <si>
    <t>As well as outsourced expertise to product it. It can be found in cost of sales on the PnL</t>
  </si>
  <si>
    <t>Real revenue</t>
  </si>
  <si>
    <t xml:space="preserve">This is the money the business has to operate. </t>
  </si>
  <si>
    <t xml:space="preserve">Money set aside for a rainy day. </t>
  </si>
  <si>
    <t>Any distribution that contribute to your personal style is included in owner's comp, not profit</t>
  </si>
  <si>
    <t>Draws and distributions are located on the balance sheet in the equity section</t>
  </si>
  <si>
    <t>Step 1: Identify your company's real revenue for the last 12 months</t>
  </si>
  <si>
    <t>Real revenue range</t>
  </si>
  <si>
    <t>Owner's pay</t>
  </si>
  <si>
    <t>Operating Expenses</t>
  </si>
  <si>
    <t>A</t>
  </si>
  <si>
    <t>B</t>
  </si>
  <si>
    <t>C</t>
  </si>
  <si>
    <t>D</t>
  </si>
  <si>
    <t>E</t>
  </si>
  <si>
    <t>F</t>
  </si>
  <si>
    <t>$0-$250K</t>
  </si>
  <si>
    <t>250K-500K</t>
  </si>
  <si>
    <t>500K-1MM</t>
  </si>
  <si>
    <t>1M-5M</t>
  </si>
  <si>
    <t>5M-10M</t>
  </si>
  <si>
    <t>10M-50M</t>
  </si>
  <si>
    <t>Figure 2</t>
  </si>
  <si>
    <t>Figure 1</t>
  </si>
  <si>
    <t>Top line Revenue</t>
  </si>
  <si>
    <t>Actual</t>
  </si>
  <si>
    <t>TAPs</t>
  </si>
  <si>
    <t>Materials and Subs</t>
  </si>
  <si>
    <t>Owner's Comp</t>
  </si>
  <si>
    <t>Operating Expense</t>
  </si>
  <si>
    <t>The Fix</t>
  </si>
  <si>
    <t>The Bleed</t>
  </si>
  <si>
    <t>The Instant Assessment</t>
  </si>
  <si>
    <t>Owner's W2</t>
  </si>
  <si>
    <t xml:space="preserve">  Dues and subscription</t>
  </si>
  <si>
    <t>Business Travel</t>
  </si>
  <si>
    <t>Filing fees paid for client</t>
  </si>
  <si>
    <t>Legal and professional fees</t>
  </si>
  <si>
    <t xml:space="preserve">Software </t>
  </si>
  <si>
    <t>Employee Training</t>
  </si>
  <si>
    <t>Advertising</t>
  </si>
  <si>
    <t>Step 2: Pick the column that corresponds to your real revenue</t>
  </si>
  <si>
    <t>Step 3. Complete the actual column in figure 2 with your actual numbers for the last 12 months</t>
  </si>
  <si>
    <t>Step 4. Using the percentages identified in step 2, fill out the PF % in figure 2</t>
  </si>
  <si>
    <t>Step 5. Multiply the real revenue number in the actual coumn with each PF % and enter the resultant number in the corresponding PF $ row</t>
  </si>
  <si>
    <t>Step 6. For each row, substract the PF $ number from the actual number and put the result in the corresponding row in the bleed column. Note: you may get negative number</t>
  </si>
  <si>
    <t xml:space="preserve">You can find personal transactions run through the business on the PnL </t>
  </si>
  <si>
    <t>Tax reserve you set aside to pay income taxes</t>
  </si>
  <si>
    <t>Owner's health insurance</t>
  </si>
  <si>
    <t>Owner's vehicle expense:</t>
  </si>
  <si>
    <t>Loan payment (int)</t>
  </si>
  <si>
    <t>Life Insurance- owner</t>
  </si>
  <si>
    <t>Dues and subscription</t>
  </si>
  <si>
    <t>Meals and Entertainment</t>
  </si>
  <si>
    <t>Repairs and maintenance</t>
  </si>
  <si>
    <t>Owner's cell phone</t>
  </si>
  <si>
    <t>Travel expense- owner</t>
  </si>
  <si>
    <t>Other personal expenses paid by business</t>
  </si>
  <si>
    <t>Total Owner's Compensation</t>
  </si>
  <si>
    <t>Personal Business Expenses</t>
  </si>
  <si>
    <t>Taxes Paid</t>
  </si>
  <si>
    <t xml:space="preserve"> </t>
  </si>
  <si>
    <t>Welcome to Profit Clarity Calculator</t>
  </si>
  <si>
    <t>Book your FREE 15‑min Cash Clarity call ➤: https://calendly.com/sliu-4/15min?month=2025-06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</si>
</sst>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0" fontId="3" fillId="0" borderId="0" xfId="0" applyFont="1"/>
    <xf numFmtId="44" fontId="0" fillId="0" borderId="0" xfId="2" applyFont="1"/>
    <xf numFmtId="44" fontId="0" fillId="2" borderId="0" xfId="2" applyFont="1" applyFill="1"/>
    <xf numFmtId="9" fontId="0" fillId="0" borderId="0" xfId="2" applyNumberFormat="1" applyFont="1"/>
    <xf numFmtId="43" fontId="0" fillId="0" borderId="0" xfId="1" applyFont="1"/>
    <xf numFmtId="43" fontId="0" fillId="0" borderId="1" xfId="1" applyFont="1" applyBorder="1"/>
    <xf numFmtId="43" fontId="0" fillId="2" borderId="0" xfId="1" applyFont="1" applyFill="1"/>
    <xf numFmtId="0" fontId="0" fillId="0" borderId="0" xfId="0" applyFont="1"/>
    <xf numFmtId="0" fontId="0" fillId="0" borderId="0" xfId="0" applyAlignment="1">
      <alignment horizontal="left"/>
    </xf>
    <xf numFmtId="0" fontId="2" fillId="4" borderId="0" xfId="0" applyFont="1" applyFill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4" fontId="0" fillId="0" borderId="0" xfId="2" applyNumberFormat="1" applyFont="1" applyAlignment="1">
      <alignment horizontal="right"/>
    </xf>
    <xf numFmtId="44" fontId="0" fillId="0" borderId="0" xfId="2" applyFont="1" applyAlignment="1">
      <alignment horizontal="left" indent="1"/>
    </xf>
    <xf numFmtId="0" fontId="2" fillId="0" borderId="0" xfId="0" applyFont="1" applyAlignment="1">
      <alignment horizontal="right"/>
    </xf>
    <xf numFmtId="0" fontId="2" fillId="4" borderId="0" xfId="0" applyFont="1" applyFill="1" applyAlignment="1">
      <alignment horizontal="right"/>
    </xf>
    <xf numFmtId="39" fontId="0" fillId="0" borderId="0" xfId="2" applyNumberFormat="1" applyFont="1" applyAlignment="1">
      <alignment horizontal="left" indent="6"/>
    </xf>
    <xf numFmtId="0" fontId="4" fillId="0" borderId="0" xfId="0" applyFont="1"/>
    <xf numFmtId="9" fontId="0" fillId="0" borderId="0" xfId="0" applyNumberFormat="1" applyAlignment="1">
      <alignment horizontal="right" indent="1"/>
    </xf>
    <xf numFmtId="0" fontId="5" fillId="0" borderId="0" xfId="0" applyFont="1" applyAlignment="1">
      <alignment horizontal="left"/>
    </xf>
    <xf numFmtId="44" fontId="6" fillId="3" borderId="0" xfId="2" applyFont="1" applyFill="1"/>
    <xf numFmtId="0" fontId="2" fillId="0" borderId="0" xfId="0" applyFont="1" applyAlignment="1">
      <alignment horizontal="left" indent="7"/>
    </xf>
    <xf numFmtId="0" fontId="0" fillId="0" borderId="0" xfId="0" applyAlignment="1">
      <alignment horizontal="left" indent="7"/>
    </xf>
    <xf numFmtId="0" fontId="0" fillId="0" borderId="0" xfId="0" applyAlignment="1">
      <alignment horizontal="left" vertical="center" indent="8"/>
    </xf>
    <xf numFmtId="0" fontId="2" fillId="0" borderId="0" xfId="0" applyFont="1" applyAlignment="1">
      <alignment horizontal="left" vertical="center" indent="8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1</xdr:row>
      <xdr:rowOff>137161</xdr:rowOff>
    </xdr:from>
    <xdr:to>
      <xdr:col>4</xdr:col>
      <xdr:colOff>533400</xdr:colOff>
      <xdr:row>7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1" y="320041"/>
          <a:ext cx="1066799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9:D21"/>
  <sheetViews>
    <sheetView showGridLines="0" zoomScaleNormal="100" workbookViewId="0">
      <selection activeCell="G19" sqref="G19"/>
    </sheetView>
  </sheetViews>
  <sheetFormatPr defaultRowHeight="14.4" x14ac:dyDescent="0.3"/>
  <cols>
    <col min="1" max="1" width="13.5546875" customWidth="1"/>
    <col min="3" max="3" width="18.5546875" customWidth="1"/>
  </cols>
  <sheetData>
    <row r="9" spans="2:3" ht="28.8" x14ac:dyDescent="0.55000000000000004">
      <c r="C9" s="23" t="s">
        <v>98</v>
      </c>
    </row>
    <row r="11" spans="2:3" x14ac:dyDescent="0.3">
      <c r="B11" s="25" t="s">
        <v>0</v>
      </c>
    </row>
    <row r="12" spans="2:3" x14ac:dyDescent="0.3">
      <c r="B12" s="26"/>
      <c r="C12" s="2"/>
    </row>
    <row r="13" spans="2:3" x14ac:dyDescent="0.3">
      <c r="B13" s="27" t="s">
        <v>1</v>
      </c>
    </row>
    <row r="14" spans="2:3" x14ac:dyDescent="0.3">
      <c r="B14" s="27" t="s">
        <v>2</v>
      </c>
    </row>
    <row r="15" spans="2:3" x14ac:dyDescent="0.3">
      <c r="B15" s="28" t="s">
        <v>99</v>
      </c>
    </row>
    <row r="21" spans="4:4" x14ac:dyDescent="0.3">
      <c r="D21" t="s">
        <v>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H17" sqref="H17"/>
    </sheetView>
  </sheetViews>
  <sheetFormatPr defaultRowHeight="14.4" x14ac:dyDescent="0.3"/>
  <cols>
    <col min="1" max="1" width="23" customWidth="1"/>
    <col min="2" max="2" width="12.109375" bestFit="1" customWidth="1"/>
    <col min="3" max="3" width="12.88671875" customWidth="1"/>
    <col min="4" max="4" width="15.44140625" customWidth="1"/>
    <col min="5" max="5" width="18.109375" customWidth="1"/>
    <col min="6" max="6" width="15.21875" bestFit="1" customWidth="1"/>
  </cols>
  <sheetData>
    <row r="1" spans="1:8" x14ac:dyDescent="0.3">
      <c r="A1" s="12" t="s">
        <v>68</v>
      </c>
    </row>
    <row r="2" spans="1:8" x14ac:dyDescent="0.3">
      <c r="A2" t="s">
        <v>42</v>
      </c>
    </row>
    <row r="3" spans="1:8" x14ac:dyDescent="0.3">
      <c r="A3" t="s">
        <v>77</v>
      </c>
    </row>
    <row r="4" spans="1:8" x14ac:dyDescent="0.3">
      <c r="A4" t="s">
        <v>78</v>
      </c>
    </row>
    <row r="5" spans="1:8" x14ac:dyDescent="0.3">
      <c r="A5" t="s">
        <v>79</v>
      </c>
    </row>
    <row r="6" spans="1:8" x14ac:dyDescent="0.3">
      <c r="A6" t="s">
        <v>80</v>
      </c>
    </row>
    <row r="7" spans="1:8" x14ac:dyDescent="0.3">
      <c r="A7" t="s">
        <v>81</v>
      </c>
    </row>
    <row r="10" spans="1:8" x14ac:dyDescent="0.3">
      <c r="A10" s="1" t="s">
        <v>59</v>
      </c>
      <c r="B10" s="18" t="s">
        <v>46</v>
      </c>
      <c r="C10" s="18" t="s">
        <v>47</v>
      </c>
      <c r="D10" s="18" t="s">
        <v>48</v>
      </c>
      <c r="E10" s="18" t="s">
        <v>49</v>
      </c>
      <c r="F10" s="18" t="s">
        <v>50</v>
      </c>
      <c r="G10" s="18" t="s">
        <v>51</v>
      </c>
      <c r="H10" s="11"/>
    </row>
    <row r="11" spans="1:8" x14ac:dyDescent="0.3">
      <c r="A11" s="1" t="s">
        <v>43</v>
      </c>
      <c r="B11" s="14" t="s">
        <v>52</v>
      </c>
      <c r="C11" s="14" t="s">
        <v>53</v>
      </c>
      <c r="D11" s="14" t="s">
        <v>54</v>
      </c>
      <c r="E11" s="14" t="s">
        <v>55</v>
      </c>
      <c r="F11" s="14" t="s">
        <v>56</v>
      </c>
      <c r="G11" s="14" t="s">
        <v>57</v>
      </c>
      <c r="H11" s="11"/>
    </row>
    <row r="12" spans="1:8" x14ac:dyDescent="0.3">
      <c r="A12" t="s">
        <v>37</v>
      </c>
      <c r="B12" s="15">
        <v>1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1"/>
    </row>
    <row r="13" spans="1:8" x14ac:dyDescent="0.3">
      <c r="A13" t="s">
        <v>32</v>
      </c>
      <c r="B13" s="15">
        <v>0.05</v>
      </c>
      <c r="C13" s="15">
        <v>0.1</v>
      </c>
      <c r="D13" s="15">
        <v>0.15</v>
      </c>
      <c r="E13" s="15">
        <v>0.1</v>
      </c>
      <c r="F13" s="15">
        <v>0.15</v>
      </c>
      <c r="G13" s="15">
        <v>0.2</v>
      </c>
      <c r="H13" s="11"/>
    </row>
    <row r="14" spans="1:8" x14ac:dyDescent="0.3">
      <c r="A14" t="s">
        <v>44</v>
      </c>
      <c r="B14" s="15">
        <v>0.5</v>
      </c>
      <c r="C14" s="15">
        <v>0.35</v>
      </c>
      <c r="D14" s="15">
        <v>0.2</v>
      </c>
      <c r="E14" s="15">
        <v>0.1</v>
      </c>
      <c r="F14" s="15">
        <v>0.05</v>
      </c>
      <c r="G14" s="15">
        <v>0</v>
      </c>
      <c r="H14" s="11"/>
    </row>
    <row r="15" spans="1:8" x14ac:dyDescent="0.3">
      <c r="A15" t="s">
        <v>33</v>
      </c>
      <c r="B15" s="15">
        <v>0.15</v>
      </c>
      <c r="C15" s="15">
        <v>0.15</v>
      </c>
      <c r="D15" s="15">
        <v>0.15</v>
      </c>
      <c r="E15" s="15">
        <v>0.15</v>
      </c>
      <c r="F15" s="15">
        <v>0.15</v>
      </c>
      <c r="G15" s="15">
        <v>0.15</v>
      </c>
      <c r="H15" s="11"/>
    </row>
    <row r="16" spans="1:8" x14ac:dyDescent="0.3">
      <c r="A16" t="s">
        <v>45</v>
      </c>
      <c r="B16" s="15">
        <v>0.3</v>
      </c>
      <c r="C16" s="15">
        <v>0.4</v>
      </c>
      <c r="D16" s="15">
        <v>0.5</v>
      </c>
      <c r="E16" s="15">
        <v>0.65</v>
      </c>
      <c r="F16" s="15">
        <v>0.65</v>
      </c>
      <c r="G16" s="15">
        <v>0.65</v>
      </c>
      <c r="H16" s="11"/>
    </row>
    <row r="17" spans="1:8" x14ac:dyDescent="0.3">
      <c r="B17" s="11"/>
      <c r="C17" s="11"/>
      <c r="D17" s="11"/>
      <c r="E17" s="11"/>
      <c r="F17" s="11"/>
      <c r="G17" s="11"/>
      <c r="H17" s="11"/>
    </row>
    <row r="18" spans="1:8" x14ac:dyDescent="0.3">
      <c r="B18" s="11"/>
      <c r="C18" s="11"/>
      <c r="D18" s="11"/>
      <c r="E18" s="11"/>
      <c r="F18" s="11"/>
      <c r="G18" s="11"/>
      <c r="H18" s="11"/>
    </row>
    <row r="19" spans="1:8" x14ac:dyDescent="0.3">
      <c r="A19" s="1" t="s">
        <v>58</v>
      </c>
      <c r="B19" s="18" t="s">
        <v>61</v>
      </c>
      <c r="C19" s="18" t="s">
        <v>62</v>
      </c>
      <c r="D19" s="18" t="s">
        <v>31</v>
      </c>
      <c r="E19" s="18" t="s">
        <v>67</v>
      </c>
      <c r="F19" s="19" t="s">
        <v>66</v>
      </c>
      <c r="G19" s="11"/>
      <c r="H19" s="11"/>
    </row>
    <row r="20" spans="1:8" x14ac:dyDescent="0.3">
      <c r="A20" t="s">
        <v>60</v>
      </c>
      <c r="B20" s="16">
        <f>+Input!B3</f>
        <v>308812</v>
      </c>
      <c r="C20" s="17"/>
      <c r="D20" s="16">
        <f>+B20*C12</f>
        <v>308812</v>
      </c>
      <c r="E20" s="20">
        <f t="shared" ref="E20:E26" si="0">+D20-B20</f>
        <v>0</v>
      </c>
      <c r="F20" s="14"/>
      <c r="G20" s="11"/>
      <c r="H20" s="11"/>
    </row>
    <row r="21" spans="1:8" x14ac:dyDescent="0.3">
      <c r="A21" s="21" t="s">
        <v>63</v>
      </c>
      <c r="B21" s="16">
        <f>+Input!B7</f>
        <v>9000</v>
      </c>
      <c r="C21" s="17"/>
      <c r="D21" s="16">
        <f>+B20*C13</f>
        <v>30881.200000000001</v>
      </c>
      <c r="E21" s="20">
        <f>+D21-B21</f>
        <v>21881.200000000001</v>
      </c>
      <c r="F21" s="14" t="str">
        <f t="shared" ref="F21:F26" si="1">IF(E21&lt;0, "Decrease", "Increase")</f>
        <v>Increase</v>
      </c>
      <c r="G21" s="11"/>
      <c r="H21" s="11"/>
    </row>
    <row r="22" spans="1:8" x14ac:dyDescent="0.3">
      <c r="A22" t="s">
        <v>37</v>
      </c>
      <c r="B22" s="16">
        <f>+B20-B21</f>
        <v>299812</v>
      </c>
      <c r="C22" s="17"/>
      <c r="D22" s="16">
        <f>+D20-D21</f>
        <v>277930.8</v>
      </c>
      <c r="E22" s="20">
        <f t="shared" si="0"/>
        <v>-21881.200000000012</v>
      </c>
      <c r="F22" s="14" t="str">
        <f t="shared" si="1"/>
        <v>Decrease</v>
      </c>
      <c r="G22" s="11"/>
      <c r="H22" s="11"/>
    </row>
    <row r="23" spans="1:8" x14ac:dyDescent="0.3">
      <c r="A23" t="s">
        <v>32</v>
      </c>
      <c r="B23" s="16">
        <v>31286</v>
      </c>
      <c r="C23" s="22">
        <v>1</v>
      </c>
      <c r="D23" s="16">
        <f>+D22*C13</f>
        <v>27793.08</v>
      </c>
      <c r="E23" s="20">
        <f t="shared" si="0"/>
        <v>-3492.9199999999983</v>
      </c>
      <c r="F23" s="14" t="str">
        <f t="shared" si="1"/>
        <v>Decrease</v>
      </c>
      <c r="G23" s="11"/>
      <c r="H23" s="11"/>
    </row>
    <row r="24" spans="1:8" x14ac:dyDescent="0.3">
      <c r="A24" t="s">
        <v>64</v>
      </c>
      <c r="B24" s="16">
        <f>+Input!B11+Input!B13</f>
        <v>104575</v>
      </c>
      <c r="C24" s="17"/>
      <c r="D24" s="16">
        <f>+D22*C14</f>
        <v>97275.779999999984</v>
      </c>
      <c r="E24" s="20">
        <f t="shared" si="0"/>
        <v>-7299.2200000000157</v>
      </c>
      <c r="F24" s="14" t="str">
        <f t="shared" si="1"/>
        <v>Decrease</v>
      </c>
      <c r="G24" s="11"/>
      <c r="H24" s="11"/>
    </row>
    <row r="25" spans="1:8" x14ac:dyDescent="0.3">
      <c r="A25" t="s">
        <v>33</v>
      </c>
      <c r="B25" s="16">
        <f>+Input!B26</f>
        <v>12500</v>
      </c>
      <c r="C25" s="17"/>
      <c r="D25" s="16">
        <f>+D22*C15</f>
        <v>41689.619999999995</v>
      </c>
      <c r="E25" s="20">
        <f t="shared" si="0"/>
        <v>29189.619999999995</v>
      </c>
      <c r="F25" s="14" t="str">
        <f t="shared" si="1"/>
        <v>Increase</v>
      </c>
      <c r="G25" s="11"/>
      <c r="H25" s="11"/>
    </row>
    <row r="26" spans="1:8" x14ac:dyDescent="0.3">
      <c r="A26" t="s">
        <v>65</v>
      </c>
      <c r="B26" s="16">
        <f>+Input!B30</f>
        <v>166180.16999999998</v>
      </c>
      <c r="C26" s="17"/>
      <c r="D26" s="16">
        <f>+D22*C16</f>
        <v>111172.32</v>
      </c>
      <c r="E26" s="20">
        <f t="shared" si="0"/>
        <v>-55007.849999999977</v>
      </c>
      <c r="F26" s="14" t="str">
        <f t="shared" si="1"/>
        <v>Decrease</v>
      </c>
      <c r="G26" s="11"/>
      <c r="H26" s="11"/>
    </row>
    <row r="27" spans="1:8" x14ac:dyDescent="0.3">
      <c r="B27" s="11"/>
      <c r="C27" s="11"/>
      <c r="D27" s="11"/>
      <c r="E27" s="11"/>
      <c r="F27" s="11"/>
      <c r="G27" s="11"/>
      <c r="H27" s="11"/>
    </row>
    <row r="28" spans="1:8" x14ac:dyDescent="0.3">
      <c r="B28" s="11"/>
      <c r="C28" s="11"/>
      <c r="D28" s="11"/>
      <c r="E28" s="11"/>
      <c r="F28" s="11"/>
      <c r="G28" s="11"/>
      <c r="H2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/>
  </sheetViews>
  <sheetFormatPr defaultRowHeight="14.4" x14ac:dyDescent="0.3"/>
  <cols>
    <col min="1" max="1" width="36" bestFit="1" customWidth="1"/>
    <col min="2" max="2" width="11.109375" bestFit="1" customWidth="1"/>
    <col min="3" max="3" width="77.44140625" bestFit="1" customWidth="1"/>
  </cols>
  <sheetData>
    <row r="1" spans="1:3" x14ac:dyDescent="0.3">
      <c r="A1" s="12" t="s">
        <v>14</v>
      </c>
      <c r="B1" s="12" t="s">
        <v>15</v>
      </c>
    </row>
    <row r="3" spans="1:3" x14ac:dyDescent="0.3">
      <c r="A3" s="1" t="s">
        <v>16</v>
      </c>
      <c r="B3" s="7">
        <v>308812</v>
      </c>
      <c r="C3" t="s">
        <v>34</v>
      </c>
    </row>
    <row r="4" spans="1:3" x14ac:dyDescent="0.3">
      <c r="B4" s="7"/>
    </row>
    <row r="5" spans="1:3" x14ac:dyDescent="0.3">
      <c r="A5" s="1" t="s">
        <v>17</v>
      </c>
      <c r="B5" s="7"/>
    </row>
    <row r="6" spans="1:3" x14ac:dyDescent="0.3">
      <c r="A6" t="s">
        <v>18</v>
      </c>
      <c r="B6" s="7"/>
      <c r="C6" t="s">
        <v>35</v>
      </c>
    </row>
    <row r="7" spans="1:3" x14ac:dyDescent="0.3">
      <c r="A7" t="s">
        <v>19</v>
      </c>
      <c r="B7" s="7">
        <v>9000</v>
      </c>
      <c r="C7" t="s">
        <v>36</v>
      </c>
    </row>
    <row r="8" spans="1:3" ht="15" thickBot="1" x14ac:dyDescent="0.35">
      <c r="A8" t="s">
        <v>37</v>
      </c>
      <c r="B8" s="8">
        <f>+B3-B6-B7</f>
        <v>299812</v>
      </c>
      <c r="C8" t="s">
        <v>38</v>
      </c>
    </row>
    <row r="9" spans="1:3" ht="15" thickTop="1" x14ac:dyDescent="0.3">
      <c r="A9" s="10" t="s">
        <v>20</v>
      </c>
      <c r="B9" s="7"/>
      <c r="C9" t="s">
        <v>39</v>
      </c>
    </row>
    <row r="10" spans="1:3" x14ac:dyDescent="0.3">
      <c r="A10" s="10" t="s">
        <v>21</v>
      </c>
      <c r="B10" s="7">
        <f>+B12+B13</f>
        <v>113410</v>
      </c>
      <c r="C10" t="s">
        <v>40</v>
      </c>
    </row>
    <row r="11" spans="1:3" x14ac:dyDescent="0.3">
      <c r="A11" s="1" t="s">
        <v>94</v>
      </c>
      <c r="B11" s="9">
        <v>36165</v>
      </c>
      <c r="C11" t="s">
        <v>69</v>
      </c>
    </row>
    <row r="12" spans="1:3" x14ac:dyDescent="0.3">
      <c r="A12" t="s">
        <v>22</v>
      </c>
      <c r="B12" s="7">
        <v>45000</v>
      </c>
      <c r="C12" t="s">
        <v>23</v>
      </c>
    </row>
    <row r="13" spans="1:3" x14ac:dyDescent="0.3">
      <c r="A13" t="s">
        <v>24</v>
      </c>
      <c r="B13" s="7">
        <v>68410</v>
      </c>
      <c r="C13" t="s">
        <v>41</v>
      </c>
    </row>
    <row r="14" spans="1:3" x14ac:dyDescent="0.3">
      <c r="A14" s="1" t="s">
        <v>95</v>
      </c>
      <c r="B14" s="7"/>
      <c r="C14" t="s">
        <v>82</v>
      </c>
    </row>
    <row r="15" spans="1:3" x14ac:dyDescent="0.3">
      <c r="A15" t="s">
        <v>84</v>
      </c>
      <c r="B15" s="7">
        <v>0</v>
      </c>
    </row>
    <row r="16" spans="1:3" x14ac:dyDescent="0.3">
      <c r="A16" t="s">
        <v>85</v>
      </c>
      <c r="B16" s="7">
        <v>4877</v>
      </c>
    </row>
    <row r="17" spans="1:3" x14ac:dyDescent="0.3">
      <c r="A17" t="s">
        <v>86</v>
      </c>
      <c r="B17" s="7"/>
    </row>
    <row r="18" spans="1:3" x14ac:dyDescent="0.3">
      <c r="A18" t="s">
        <v>87</v>
      </c>
      <c r="B18" s="7">
        <v>255.07</v>
      </c>
    </row>
    <row r="19" spans="1:3" x14ac:dyDescent="0.3">
      <c r="A19" t="s">
        <v>88</v>
      </c>
      <c r="B19" s="7"/>
    </row>
    <row r="20" spans="1:3" x14ac:dyDescent="0.3">
      <c r="A20" t="s">
        <v>89</v>
      </c>
      <c r="B20" s="7">
        <v>547.89</v>
      </c>
    </row>
    <row r="21" spans="1:3" x14ac:dyDescent="0.3">
      <c r="A21" t="s">
        <v>90</v>
      </c>
      <c r="B21" s="7"/>
    </row>
    <row r="22" spans="1:3" x14ac:dyDescent="0.3">
      <c r="A22" t="s">
        <v>91</v>
      </c>
      <c r="B22" s="7">
        <v>1809.09</v>
      </c>
    </row>
    <row r="23" spans="1:3" x14ac:dyDescent="0.3">
      <c r="A23" t="s">
        <v>92</v>
      </c>
      <c r="B23" s="7"/>
    </row>
    <row r="24" spans="1:3" x14ac:dyDescent="0.3">
      <c r="A24" t="s">
        <v>93</v>
      </c>
      <c r="B24" s="7"/>
    </row>
    <row r="25" spans="1:3" x14ac:dyDescent="0.3">
      <c r="B25" s="7"/>
    </row>
    <row r="26" spans="1:3" x14ac:dyDescent="0.3">
      <c r="A26" s="1" t="s">
        <v>33</v>
      </c>
      <c r="B26" s="7">
        <f>+B27+B28</f>
        <v>12500</v>
      </c>
    </row>
    <row r="27" spans="1:3" x14ac:dyDescent="0.3">
      <c r="A27" t="s">
        <v>25</v>
      </c>
      <c r="B27" s="7">
        <v>7500</v>
      </c>
      <c r="C27" t="s">
        <v>83</v>
      </c>
    </row>
    <row r="28" spans="1:3" x14ac:dyDescent="0.3">
      <c r="A28" t="s">
        <v>96</v>
      </c>
      <c r="B28" s="7">
        <v>5000</v>
      </c>
      <c r="C28" t="s">
        <v>26</v>
      </c>
    </row>
    <row r="29" spans="1:3" x14ac:dyDescent="0.3">
      <c r="B29" s="7"/>
    </row>
    <row r="30" spans="1:3" x14ac:dyDescent="0.3">
      <c r="A30" s="1" t="s">
        <v>45</v>
      </c>
      <c r="B30" s="7">
        <f>SUM(B31:B41)+B12</f>
        <v>166180.16999999998</v>
      </c>
    </row>
    <row r="31" spans="1:3" x14ac:dyDescent="0.3">
      <c r="A31" t="s">
        <v>27</v>
      </c>
      <c r="B31" s="7">
        <v>8334</v>
      </c>
    </row>
    <row r="32" spans="1:3" x14ac:dyDescent="0.3">
      <c r="A32" t="s">
        <v>28</v>
      </c>
      <c r="B32" s="7">
        <f>8824+4487</f>
        <v>13311</v>
      </c>
    </row>
    <row r="33" spans="1:2" x14ac:dyDescent="0.3">
      <c r="A33" t="s">
        <v>29</v>
      </c>
      <c r="B33" s="7">
        <f>1529+554</f>
        <v>2083</v>
      </c>
    </row>
    <row r="34" spans="1:2" x14ac:dyDescent="0.3">
      <c r="A34" t="s">
        <v>30</v>
      </c>
      <c r="B34" s="7"/>
    </row>
    <row r="35" spans="1:2" x14ac:dyDescent="0.3">
      <c r="A35" s="13" t="s">
        <v>70</v>
      </c>
      <c r="B35" s="7">
        <v>7076</v>
      </c>
    </row>
    <row r="36" spans="1:2" x14ac:dyDescent="0.3">
      <c r="A36" t="s">
        <v>71</v>
      </c>
      <c r="B36" s="7">
        <v>909.43</v>
      </c>
    </row>
    <row r="37" spans="1:2" x14ac:dyDescent="0.3">
      <c r="A37" t="s">
        <v>72</v>
      </c>
      <c r="B37" s="7">
        <v>35410.29</v>
      </c>
    </row>
    <row r="38" spans="1:2" x14ac:dyDescent="0.3">
      <c r="A38" t="s">
        <v>73</v>
      </c>
      <c r="B38" s="7">
        <v>3850</v>
      </c>
    </row>
    <row r="39" spans="1:2" x14ac:dyDescent="0.3">
      <c r="A39" t="s">
        <v>74</v>
      </c>
      <c r="B39" s="7">
        <f>20422.45+1861+4142</f>
        <v>26425.45</v>
      </c>
    </row>
    <row r="40" spans="1:2" x14ac:dyDescent="0.3">
      <c r="A40" t="s">
        <v>75</v>
      </c>
      <c r="B40" s="7">
        <v>4360</v>
      </c>
    </row>
    <row r="41" spans="1:2" x14ac:dyDescent="0.3">
      <c r="A41" t="s">
        <v>76</v>
      </c>
      <c r="B41" s="7">
        <v>19421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9" sqref="G19"/>
    </sheetView>
  </sheetViews>
  <sheetFormatPr defaultRowHeight="14.4" x14ac:dyDescent="0.3"/>
  <cols>
    <col min="1" max="1" width="27.5546875" bestFit="1" customWidth="1"/>
    <col min="2" max="2" width="14.21875" bestFit="1" customWidth="1"/>
  </cols>
  <sheetData>
    <row r="1" spans="1:2" x14ac:dyDescent="0.3">
      <c r="A1" s="12" t="s">
        <v>3</v>
      </c>
    </row>
    <row r="6" spans="1:2" x14ac:dyDescent="0.3">
      <c r="A6" s="1" t="s">
        <v>4</v>
      </c>
      <c r="B6" s="5">
        <v>120000</v>
      </c>
    </row>
    <row r="7" spans="1:2" x14ac:dyDescent="0.3">
      <c r="A7" t="s">
        <v>5</v>
      </c>
      <c r="B7" s="6">
        <v>0.5</v>
      </c>
    </row>
    <row r="8" spans="1:2" x14ac:dyDescent="0.3">
      <c r="A8" t="s">
        <v>6</v>
      </c>
      <c r="B8" s="4">
        <v>30</v>
      </c>
    </row>
    <row r="11" spans="1:2" x14ac:dyDescent="0.3">
      <c r="A11" s="3" t="s">
        <v>7</v>
      </c>
      <c r="B11" s="24">
        <f>B6 * (1 - B7) + (B6 * B7 * B8 / 365)</f>
        <v>64931.506849315068</v>
      </c>
    </row>
    <row r="12" spans="1:2" x14ac:dyDescent="0.3">
      <c r="A12" t="s">
        <v>8</v>
      </c>
      <c r="B12" t="b">
        <f>+B11/B6&gt;0.1</f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RowHeight="14.4" x14ac:dyDescent="0.3"/>
  <cols>
    <col min="1" max="1" width="42.21875" bestFit="1" customWidth="1"/>
  </cols>
  <sheetData>
    <row r="1" spans="1:2" x14ac:dyDescent="0.3">
      <c r="A1" s="12" t="s">
        <v>9</v>
      </c>
    </row>
    <row r="3" spans="1:2" x14ac:dyDescent="0.3">
      <c r="A3" t="s">
        <v>10</v>
      </c>
    </row>
    <row r="5" spans="1:2" x14ac:dyDescent="0.3">
      <c r="A5" t="s">
        <v>11</v>
      </c>
      <c r="B5">
        <f ca="1">IF(COUNTIF(B3:B5,"&gt;0")&gt;2,"Check overlapping expenses","")</f>
        <v>0</v>
      </c>
    </row>
    <row r="6" spans="1:2" x14ac:dyDescent="0.3">
      <c r="A6" t="s">
        <v>12</v>
      </c>
      <c r="B6">
        <f ca="1">SUM(B3:B5)</f>
        <v>0</v>
      </c>
    </row>
    <row r="8" spans="1:2" x14ac:dyDescent="0.3">
      <c r="A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Summary Dashboard</vt:lpstr>
      <vt:lpstr>Input</vt:lpstr>
      <vt:lpstr>Revenue &amp; Collection Audit</vt:lpstr>
      <vt:lpstr>Expense Leak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Shanli Liu CPA</dc:creator>
  <cp:lastModifiedBy>Lenovo</cp:lastModifiedBy>
  <dcterms:created xsi:type="dcterms:W3CDTF">2025-06-13T20:51:19Z</dcterms:created>
  <dcterms:modified xsi:type="dcterms:W3CDTF">2025-06-20T22:25:53Z</dcterms:modified>
</cp:coreProperties>
</file>